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2024\"/>
    </mc:Choice>
  </mc:AlternateContent>
  <bookViews>
    <workbookView xWindow="0" yWindow="0" windowWidth="20490" windowHeight="68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38" i="1" s="1"/>
  <c r="D43" i="1" s="1"/>
  <c r="A32" i="1"/>
  <c r="D31" i="1"/>
  <c r="D30" i="1"/>
  <c r="E29" i="1"/>
  <c r="F29" i="1" s="1"/>
  <c r="D29" i="1"/>
  <c r="A29" i="1"/>
  <c r="F28" i="1"/>
  <c r="F27" i="1"/>
  <c r="F26" i="1"/>
  <c r="E25" i="1"/>
  <c r="E32" i="1" s="1"/>
  <c r="A25" i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A11" i="1"/>
  <c r="D10" i="1"/>
  <c r="F10" i="1" s="1"/>
  <c r="D8" i="1"/>
  <c r="F8" i="1" s="1"/>
  <c r="D7" i="1"/>
  <c r="F7" i="1" s="1"/>
  <c r="D6" i="1"/>
  <c r="D4" i="1"/>
  <c r="E4" i="1" s="1"/>
  <c r="D11" i="1" l="1"/>
  <c r="D25" i="1"/>
  <c r="D32" i="1" s="1"/>
  <c r="F32" i="1" s="1"/>
  <c r="F25" i="1"/>
  <c r="F6" i="1"/>
  <c r="D33" i="1" l="1"/>
</calcChain>
</file>

<file path=xl/sharedStrings.xml><?xml version="1.0" encoding="utf-8"?>
<sst xmlns="http://schemas.openxmlformats.org/spreadsheetml/2006/main" count="48" uniqueCount="43">
  <si>
    <t>Coates Parish council 2024/25 financial statement at 31 December 2024</t>
  </si>
  <si>
    <t xml:space="preserve"> </t>
  </si>
  <si>
    <t>Actual 2023/24</t>
  </si>
  <si>
    <t>Budget (24/25)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</si>
  <si>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</si>
  <si>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</si>
  <si>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</si>
  <si>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</si>
  <si>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</si>
  <si>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</si>
  <si>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</si>
  <si>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cash</t>
  </si>
  <si>
    <t>TOTAL INCOME</t>
  </si>
  <si>
    <t>Expenditure</t>
  </si>
  <si>
    <t>General administration</t>
  </si>
  <si>
    <t>Clerks salary/HMRC/PATA</t>
  </si>
  <si>
    <t>Grass cutting</t>
  </si>
  <si>
    <t>Audit</t>
  </si>
  <si>
    <t>Website</t>
  </si>
  <si>
    <t>GAPTC</t>
  </si>
  <si>
    <t>Insurance</t>
  </si>
  <si>
    <t>Room hire</t>
  </si>
  <si>
    <t>Playground inspection / maintenance</t>
  </si>
  <si>
    <t>Professional fees</t>
  </si>
  <si>
    <t>Maintenance of Council Assets</t>
  </si>
  <si>
    <t>Total</t>
  </si>
  <si>
    <t>Projects:</t>
  </si>
  <si>
    <t>Website Accessibility requirements</t>
  </si>
  <si>
    <t xml:space="preserve">Village signage </t>
  </si>
  <si>
    <t>Road safety</t>
  </si>
  <si>
    <t>Unbudgeted</t>
  </si>
  <si>
    <t>VAT incurred</t>
  </si>
  <si>
    <t>TOTAL EXPENDITURE</t>
  </si>
  <si>
    <t xml:space="preserve">Carried forward </t>
  </si>
  <si>
    <t>Current assets</t>
  </si>
  <si>
    <t>Lloyds Precept account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</si>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</sst>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right" vertical="top" wrapText="1"/>
    </xf>
    <xf numFmtId="164" fontId="6" fillId="0" borderId="0" xfId="2" applyFont="1" applyFill="1" applyAlignment="1"/>
    <xf numFmtId="166" fontId="8" fillId="0" borderId="0" xfId="2" applyNumberFormat="1" applyFont="1" applyFill="1" applyAlignment="1"/>
    <xf numFmtId="167" fontId="6" fillId="0" borderId="0" xfId="2" applyNumberFormat="1" applyFont="1" applyFill="1" applyAlignment="1"/>
    <xf numFmtId="166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9" fillId="0" borderId="0" xfId="2" applyNumberFormat="1" applyFont="1" applyFill="1" applyAlignment="1"/>
    <xf numFmtId="166" fontId="8" fillId="0" borderId="1" xfId="2" applyNumberFormat="1" applyFont="1" applyFill="1" applyBorder="1" applyAlignment="1"/>
    <xf numFmtId="164" fontId="6" fillId="0" borderId="1" xfId="2" applyFont="1" applyFill="1" applyBorder="1" applyAlignment="1"/>
    <xf numFmtId="0" fontId="3" fillId="0" borderId="0" xfId="0" applyFont="1" applyBorder="1"/>
    <xf numFmtId="164" fontId="6" fillId="0" borderId="0" xfId="2" applyFont="1" applyFill="1" applyBorder="1" applyAlignment="1"/>
    <xf numFmtId="166" fontId="8" fillId="0" borderId="0" xfId="2" applyNumberFormat="1" applyFont="1" applyFill="1" applyBorder="1" applyAlignment="1"/>
    <xf numFmtId="164" fontId="6" fillId="0" borderId="0" xfId="2" applyFont="1" applyFill="1" applyAlignment="1">
      <alignment horizontal="left" wrapText="1"/>
    </xf>
    <xf numFmtId="166" fontId="5" fillId="0" borderId="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164" fontId="5" fillId="0" borderId="0" xfId="2" applyFont="1" applyFill="1" applyBorder="1" applyAlignment="1"/>
    <xf numFmtId="166" fontId="7" fillId="0" borderId="0" xfId="2" applyNumberFormat="1" applyFont="1" applyFill="1" applyBorder="1" applyAlignment="1">
      <alignment horizontal="right"/>
    </xf>
    <xf numFmtId="166" fontId="7" fillId="0" borderId="0" xfId="2" applyNumberFormat="1" applyFont="1" applyFill="1" applyAlignment="1"/>
    <xf numFmtId="4" fontId="9" fillId="0" borderId="0" xfId="0" applyNumberFormat="1" applyFont="1" applyBorder="1"/>
    <xf numFmtId="166" fontId="7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4" fontId="3" fillId="0" borderId="0" xfId="0" applyNumberFormat="1" applyFont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6" fontId="7" fillId="3" borderId="0" xfId="2" applyNumberFormat="1" applyFont="1" applyFill="1" applyBorder="1" applyAlignment="1"/>
    <xf numFmtId="164" fontId="6" fillId="3" borderId="0" xfId="2" applyFont="1" applyFill="1" applyBorder="1" applyAlignment="1"/>
    <xf numFmtId="167" fontId="6" fillId="0" borderId="0" xfId="2" applyNumberFormat="1" applyFont="1" applyFill="1" applyBorder="1" applyAlignment="1"/>
    <xf numFmtId="4" fontId="10" fillId="0" borderId="0" xfId="0" applyNumberFormat="1" applyFont="1" applyBorder="1"/>
    <xf numFmtId="166" fontId="10" fillId="0" borderId="0" xfId="2" applyNumberFormat="1" applyFont="1" applyFill="1" applyAlignment="1"/>
    <xf numFmtId="4" fontId="10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3" fillId="0" borderId="0" xfId="0" applyNumberFormat="1" applyFont="1" applyBorder="1"/>
    <xf numFmtId="167" fontId="5" fillId="0" borderId="0" xfId="2" applyNumberFormat="1" applyFont="1" applyFill="1" applyBorder="1" applyAlignment="1"/>
    <xf numFmtId="166" fontId="8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164" fontId="10" fillId="0" borderId="0" xfId="2" applyFont="1" applyFill="1" applyAlignment="1"/>
    <xf numFmtId="169" fontId="6" fillId="0" borderId="0" xfId="2" applyNumberFormat="1" applyFont="1" applyFill="1" applyAlignment="1"/>
    <xf numFmtId="164" fontId="6" fillId="0" borderId="0" xfId="2" applyFont="1" applyFill="1" applyBorder="1" applyAlignment="1">
      <alignment horizontal="center"/>
    </xf>
    <xf numFmtId="166" fontId="3" fillId="0" borderId="0" xfId="0" applyNumberFormat="1" applyFont="1" applyBorder="1"/>
    <xf numFmtId="44" fontId="5" fillId="0" borderId="0" xfId="1" applyFont="1" applyFill="1" applyBorder="1" applyAlignment="1">
      <alignment horizontal="center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tes\Documents\Coates%202\Finances\Bank%20accounts%20&amp;%20financial%20anlysis\Bank%20transactions%20&amp;%20financial%20analysis\24-25%20Bank%20transactions%20&amp;%20financi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treasurers account"/>
      <sheetName val="Bank precept account"/>
      <sheetName val="Bank fiesta account"/>
      <sheetName val="receipts-payments analysis"/>
      <sheetName val="Bank reconciliation  "/>
      <sheetName val="Sheet 7"/>
    </sheetNames>
    <sheetDataSet>
      <sheetData sheetId="0">
        <row r="6">
          <cell r="F6">
            <v>55.98</v>
          </cell>
        </row>
        <row r="59">
          <cell r="F59">
            <v>34.769999999999641</v>
          </cell>
        </row>
      </sheetData>
      <sheetData sheetId="1">
        <row r="7">
          <cell r="E7">
            <v>9801.31</v>
          </cell>
        </row>
        <row r="36">
          <cell r="E36">
            <v>12436.339999999998</v>
          </cell>
        </row>
      </sheetData>
      <sheetData sheetId="2"/>
      <sheetData sheetId="3">
        <row r="106">
          <cell r="C106">
            <v>10938</v>
          </cell>
          <cell r="D106">
            <v>116.91</v>
          </cell>
          <cell r="E106">
            <v>705.12</v>
          </cell>
          <cell r="F106">
            <v>40</v>
          </cell>
          <cell r="J106">
            <v>663.45</v>
          </cell>
          <cell r="M106">
            <v>55.72</v>
          </cell>
          <cell r="R106">
            <v>2805</v>
          </cell>
          <cell r="S106">
            <v>180</v>
          </cell>
          <cell r="T106">
            <v>314</v>
          </cell>
          <cell r="U106">
            <v>125.44</v>
          </cell>
          <cell r="V106">
            <v>617.70000000000005</v>
          </cell>
          <cell r="W106">
            <v>206</v>
          </cell>
          <cell r="X106">
            <v>21.5</v>
          </cell>
          <cell r="Y106">
            <v>86</v>
          </cell>
          <cell r="Z106">
            <v>510</v>
          </cell>
          <cell r="AA106">
            <v>35</v>
          </cell>
          <cell r="AB106">
            <v>710</v>
          </cell>
          <cell r="AC106">
            <v>125</v>
          </cell>
        </row>
        <row r="108">
          <cell r="N108">
            <v>2731.4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1" workbookViewId="0">
      <selection activeCell="E42" sqref="E42"/>
    </sheetView>
  </sheetViews>
  <sheetFormatPr defaultRowHeight="14.25" x14ac:dyDescent="0.2"/>
  <cols>
    <col min="1" max="1" width="10.5703125" style="2" customWidth="1"/>
    <col min="2" max="2" width="9.7109375" style="2" customWidth="1"/>
    <col min="3" max="3" width="35.7109375" style="2" customWidth="1"/>
    <col min="4" max="4" width="11.28515625" style="2" customWidth="1"/>
    <col min="5" max="5" width="11.1406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10.140625" style="2" bestFit="1" customWidth="1"/>
    <col min="13" max="16384" width="9.140625" style="2"/>
  </cols>
  <sheetData>
    <row r="1" spans="1:14" ht="15" x14ac:dyDescent="0.25">
      <c r="A1" s="1" t="s">
        <v>0</v>
      </c>
      <c r="H1" s="2" t="s">
        <v>1</v>
      </c>
    </row>
    <row r="2" spans="1:14" ht="15" x14ac:dyDescent="0.25">
      <c r="A2" s="3"/>
      <c r="B2" s="3"/>
      <c r="C2" s="4"/>
      <c r="D2" s="3"/>
      <c r="E2" s="3"/>
      <c r="F2" s="3"/>
      <c r="G2" s="3"/>
    </row>
    <row r="3" spans="1:14" ht="30" x14ac:dyDescent="0.25">
      <c r="A3" s="5" t="s">
        <v>2</v>
      </c>
      <c r="B3" s="6"/>
      <c r="C3" s="6"/>
      <c r="D3" s="7">
        <v>45657</v>
      </c>
      <c r="E3" s="8" t="s">
        <v>3</v>
      </c>
      <c r="F3" s="8" t="s">
        <v>4</v>
      </c>
      <c r="G3" s="9"/>
    </row>
    <row r="4" spans="1:14" ht="15" x14ac:dyDescent="0.25">
      <c r="A4" s="10">
        <v>7517.98</v>
      </c>
      <c r="B4" s="11"/>
      <c r="C4" s="9" t="s">
        <v>5</v>
      </c>
      <c r="D4" s="12">
        <f>'[1]Bank precept account'!E7+'[1]Bank treasurers account'!F6</f>
        <v>9857.2899999999991</v>
      </c>
      <c r="E4" s="12">
        <f>D4</f>
        <v>9857.2899999999991</v>
      </c>
      <c r="F4" s="9"/>
      <c r="G4" s="9"/>
    </row>
    <row r="5" spans="1:14" ht="15" x14ac:dyDescent="0.25">
      <c r="A5" s="13"/>
      <c r="B5" s="3"/>
      <c r="C5" s="14" t="s">
        <v>6</v>
      </c>
      <c r="D5" s="13"/>
      <c r="E5" s="3"/>
      <c r="F5" s="3"/>
      <c r="G5" s="3"/>
      <c r="K5" s="9"/>
      <c r="L5" s="13"/>
    </row>
    <row r="6" spans="1:14" ht="15" x14ac:dyDescent="0.25">
      <c r="A6" s="12">
        <v>10500</v>
      </c>
      <c r="B6" s="15"/>
      <c r="C6" s="3" t="s">
        <v>7</v>
      </c>
      <c r="D6" s="12">
        <f>'[1]receipts-payments analysis'!C106</f>
        <v>10938</v>
      </c>
      <c r="E6" s="16">
        <v>10938</v>
      </c>
      <c r="F6" s="17">
        <f>E6-D6</f>
        <v>0</v>
      </c>
      <c r="G6" s="3"/>
      <c r="K6" s="3"/>
      <c r="L6" s="12"/>
    </row>
    <row r="7" spans="1:14" ht="15" x14ac:dyDescent="0.25">
      <c r="A7" s="12">
        <v>122</v>
      </c>
      <c r="B7" s="15"/>
      <c r="C7" s="3" t="s">
        <v>8</v>
      </c>
      <c r="D7" s="12">
        <f>'[1]receipts-payments analysis'!D106</f>
        <v>116.91</v>
      </c>
      <c r="E7" s="16">
        <v>112</v>
      </c>
      <c r="F7" s="17">
        <f>E7-D7</f>
        <v>-4.9099999999999966</v>
      </c>
      <c r="G7" s="3"/>
      <c r="K7" s="3"/>
      <c r="L7" s="12"/>
    </row>
    <row r="8" spans="1:14" ht="15" x14ac:dyDescent="0.25">
      <c r="A8" s="12">
        <v>2580.16</v>
      </c>
      <c r="B8" s="15"/>
      <c r="C8" s="3" t="s">
        <v>9</v>
      </c>
      <c r="D8" s="12">
        <f>'[1]receipts-payments analysis'!E106</f>
        <v>705.12</v>
      </c>
      <c r="E8" s="16"/>
      <c r="F8" s="17">
        <f>E8-D8</f>
        <v>-705.12</v>
      </c>
      <c r="G8" s="3"/>
      <c r="K8" s="3"/>
      <c r="L8" s="12"/>
    </row>
    <row r="9" spans="1:14" ht="15" x14ac:dyDescent="0.25">
      <c r="A9" s="12"/>
      <c r="B9" s="15"/>
      <c r="C9" s="3" t="s">
        <v>10</v>
      </c>
      <c r="D9" s="12"/>
      <c r="E9" s="16"/>
      <c r="F9" s="17"/>
      <c r="G9" s="3"/>
      <c r="K9" s="3"/>
      <c r="L9" s="12"/>
    </row>
    <row r="10" spans="1:14" ht="15" x14ac:dyDescent="0.25">
      <c r="A10" s="12"/>
      <c r="B10" s="15"/>
      <c r="C10" s="3" t="s">
        <v>11</v>
      </c>
      <c r="D10" s="12">
        <f>'[1]receipts-payments analysis'!F106</f>
        <v>40</v>
      </c>
      <c r="E10" s="16"/>
      <c r="F10" s="17">
        <f t="shared" ref="F10" si="0">E10-D10</f>
        <v>-40</v>
      </c>
      <c r="G10" s="3"/>
      <c r="K10" s="3"/>
      <c r="L10" s="12"/>
    </row>
    <row r="11" spans="1:14" ht="15" x14ac:dyDescent="0.25">
      <c r="A11" s="18">
        <f>SUM(A4:A10)</f>
        <v>20720.14</v>
      </c>
      <c r="B11" s="11"/>
      <c r="C11" s="19" t="s">
        <v>12</v>
      </c>
      <c r="D11" s="18">
        <f>SUM(D4:D10)</f>
        <v>21657.32</v>
      </c>
      <c r="E11" s="18"/>
      <c r="F11" s="18"/>
      <c r="G11" s="9"/>
      <c r="J11" s="20"/>
      <c r="K11" s="21"/>
      <c r="L11" s="22"/>
      <c r="M11" s="20"/>
      <c r="N11" s="20"/>
    </row>
    <row r="12" spans="1:14" ht="30" x14ac:dyDescent="0.25">
      <c r="A12" s="13"/>
      <c r="B12" s="3"/>
      <c r="C12" s="14" t="s">
        <v>13</v>
      </c>
      <c r="D12" s="13"/>
      <c r="E12" s="23" t="s">
        <v>3</v>
      </c>
      <c r="F12" s="4" t="s">
        <v>4</v>
      </c>
      <c r="G12" s="3"/>
      <c r="J12" s="20"/>
      <c r="K12" s="21"/>
      <c r="L12" s="24"/>
      <c r="M12" s="20"/>
      <c r="N12" s="20"/>
    </row>
    <row r="13" spans="1:14" ht="15" x14ac:dyDescent="0.25">
      <c r="A13" s="25">
        <v>109.84</v>
      </c>
      <c r="B13" s="13"/>
      <c r="C13" s="3" t="s">
        <v>14</v>
      </c>
      <c r="D13" s="26">
        <f>'[1]receipts-payments analysis'!M106</f>
        <v>55.72</v>
      </c>
      <c r="E13" s="17">
        <v>110</v>
      </c>
      <c r="F13" s="17">
        <f t="shared" ref="F13:F24" si="1">E13-D13</f>
        <v>54.28</v>
      </c>
      <c r="G13" s="3"/>
      <c r="J13" s="20"/>
      <c r="K13" s="27"/>
      <c r="L13" s="28"/>
      <c r="M13" s="20"/>
      <c r="N13" s="20"/>
    </row>
    <row r="14" spans="1:14" ht="15" x14ac:dyDescent="0.25">
      <c r="A14" s="17">
        <v>3873.85</v>
      </c>
      <c r="B14" s="13"/>
      <c r="C14" s="3" t="s">
        <v>15</v>
      </c>
      <c r="D14" s="29">
        <f>'[1]receipts-payments analysis'!N108</f>
        <v>2731.4</v>
      </c>
      <c r="E14" s="17">
        <v>4202</v>
      </c>
      <c r="F14" s="17">
        <f t="shared" si="1"/>
        <v>1470.6</v>
      </c>
      <c r="G14" s="3"/>
      <c r="I14" s="20"/>
      <c r="J14" s="30"/>
      <c r="K14" s="27"/>
      <c r="L14" s="31"/>
      <c r="M14" s="20"/>
      <c r="N14" s="20"/>
    </row>
    <row r="15" spans="1:14" ht="15" x14ac:dyDescent="0.25">
      <c r="A15" s="17">
        <v>3672</v>
      </c>
      <c r="B15" s="3"/>
      <c r="C15" s="3" t="s">
        <v>16</v>
      </c>
      <c r="D15" s="29">
        <f>'[1]receipts-payments analysis'!R106</f>
        <v>2805</v>
      </c>
      <c r="E15" s="17">
        <v>3672</v>
      </c>
      <c r="F15" s="17">
        <f t="shared" si="1"/>
        <v>867</v>
      </c>
      <c r="G15" s="3"/>
      <c r="I15" s="20"/>
      <c r="J15" s="30"/>
      <c r="K15" s="27"/>
      <c r="L15" s="31"/>
      <c r="M15" s="20"/>
      <c r="N15" s="20"/>
    </row>
    <row r="16" spans="1:14" ht="15" x14ac:dyDescent="0.25">
      <c r="A16" s="17">
        <v>180</v>
      </c>
      <c r="B16" s="3"/>
      <c r="C16" s="3" t="s">
        <v>17</v>
      </c>
      <c r="D16" s="29">
        <f>'[1]receipts-payments analysis'!S106</f>
        <v>180</v>
      </c>
      <c r="E16" s="17">
        <v>185</v>
      </c>
      <c r="F16" s="17">
        <f t="shared" si="1"/>
        <v>5</v>
      </c>
      <c r="G16" s="3"/>
      <c r="I16" s="20"/>
      <c r="J16" s="30"/>
      <c r="K16" s="27"/>
      <c r="L16" s="31"/>
      <c r="M16" s="20"/>
      <c r="N16" s="20"/>
    </row>
    <row r="17" spans="1:14" ht="15" x14ac:dyDescent="0.25">
      <c r="A17" s="17">
        <v>376.8</v>
      </c>
      <c r="B17" s="3"/>
      <c r="C17" s="3" t="s">
        <v>18</v>
      </c>
      <c r="D17" s="29">
        <f>'[1]receipts-payments analysis'!T106</f>
        <v>314</v>
      </c>
      <c r="E17" s="17">
        <v>388</v>
      </c>
      <c r="F17" s="17">
        <f t="shared" si="1"/>
        <v>74</v>
      </c>
      <c r="G17" s="3"/>
      <c r="I17" s="20"/>
      <c r="J17" s="30"/>
      <c r="K17" s="27"/>
      <c r="L17" s="31"/>
      <c r="M17" s="20"/>
      <c r="N17" s="20"/>
    </row>
    <row r="18" spans="1:14" ht="15" x14ac:dyDescent="0.25">
      <c r="A18" s="17">
        <v>126.43</v>
      </c>
      <c r="B18" s="3"/>
      <c r="C18" s="3" t="s">
        <v>19</v>
      </c>
      <c r="D18" s="29">
        <f>'[1]receipts-payments analysis'!U106</f>
        <v>125.44</v>
      </c>
      <c r="E18" s="17">
        <v>130</v>
      </c>
      <c r="F18" s="17">
        <f t="shared" si="1"/>
        <v>4.5600000000000023</v>
      </c>
      <c r="G18" s="3"/>
      <c r="I18" s="20"/>
      <c r="J18" s="30"/>
      <c r="K18" s="27"/>
      <c r="L18" s="31"/>
      <c r="M18" s="20"/>
      <c r="N18" s="20"/>
    </row>
    <row r="19" spans="1:14" ht="15" x14ac:dyDescent="0.25">
      <c r="A19" s="17">
        <v>612.92999999999995</v>
      </c>
      <c r="B19" s="3"/>
      <c r="C19" s="3" t="s">
        <v>20</v>
      </c>
      <c r="D19" s="29">
        <f>'[1]receipts-payments analysis'!V106</f>
        <v>617.70000000000005</v>
      </c>
      <c r="E19" s="17">
        <v>631</v>
      </c>
      <c r="F19" s="17">
        <f t="shared" si="1"/>
        <v>13.299999999999955</v>
      </c>
      <c r="G19" s="3"/>
      <c r="I19" s="20"/>
      <c r="J19" s="30"/>
      <c r="K19" s="27"/>
      <c r="L19" s="31"/>
      <c r="M19" s="20"/>
      <c r="N19" s="20"/>
    </row>
    <row r="20" spans="1:14" ht="15" x14ac:dyDescent="0.25">
      <c r="A20" s="17">
        <v>170</v>
      </c>
      <c r="B20" s="3"/>
      <c r="C20" s="3" t="s">
        <v>21</v>
      </c>
      <c r="D20" s="29">
        <f>'[1]receipts-payments analysis'!W106</f>
        <v>206</v>
      </c>
      <c r="E20" s="17">
        <v>180</v>
      </c>
      <c r="F20" s="17">
        <f t="shared" si="1"/>
        <v>-26</v>
      </c>
      <c r="G20" s="3"/>
      <c r="I20" s="20"/>
      <c r="J20" s="30"/>
      <c r="K20" s="27"/>
      <c r="L20" s="31"/>
      <c r="M20" s="20"/>
      <c r="N20" s="20"/>
    </row>
    <row r="21" spans="1:14" ht="15" x14ac:dyDescent="0.25">
      <c r="A21" s="17">
        <v>19</v>
      </c>
      <c r="B21" s="13"/>
      <c r="C21" s="3" t="s">
        <v>10</v>
      </c>
      <c r="D21" s="29">
        <f>'[1]receipts-payments analysis'!X106</f>
        <v>21.5</v>
      </c>
      <c r="E21" s="17"/>
      <c r="F21" s="17">
        <f t="shared" si="1"/>
        <v>-21.5</v>
      </c>
      <c r="G21" s="3"/>
      <c r="I21" s="20"/>
      <c r="J21" s="30"/>
      <c r="K21" s="27"/>
      <c r="L21" s="32"/>
      <c r="M21" s="20"/>
      <c r="N21" s="20"/>
    </row>
    <row r="22" spans="1:14" ht="15" x14ac:dyDescent="0.25">
      <c r="A22" s="17">
        <v>514</v>
      </c>
      <c r="B22" s="3"/>
      <c r="C22" s="3" t="s">
        <v>22</v>
      </c>
      <c r="D22" s="29">
        <f>'[1]receipts-payments analysis'!Y106+'[1]receipts-payments analysis'!Z106</f>
        <v>596</v>
      </c>
      <c r="E22" s="17">
        <v>650</v>
      </c>
      <c r="F22" s="17">
        <f t="shared" si="1"/>
        <v>54</v>
      </c>
      <c r="G22" s="3"/>
      <c r="I22" s="20"/>
      <c r="J22" s="30"/>
      <c r="K22" s="27"/>
      <c r="L22" s="31"/>
      <c r="M22" s="20"/>
      <c r="N22" s="20"/>
    </row>
    <row r="23" spans="1:14" ht="15" x14ac:dyDescent="0.25">
      <c r="A23" s="17">
        <v>35</v>
      </c>
      <c r="B23" s="3"/>
      <c r="C23" s="3" t="s">
        <v>23</v>
      </c>
      <c r="D23" s="29">
        <f>'[1]receipts-payments analysis'!AA106</f>
        <v>35</v>
      </c>
      <c r="E23" s="33">
        <v>36</v>
      </c>
      <c r="F23" s="17">
        <f t="shared" si="1"/>
        <v>1</v>
      </c>
      <c r="G23" s="3"/>
      <c r="I23" s="20"/>
      <c r="J23" s="30"/>
      <c r="K23" s="27"/>
      <c r="L23" s="31"/>
      <c r="M23" s="20"/>
      <c r="N23" s="20"/>
    </row>
    <row r="24" spans="1:14" ht="15" x14ac:dyDescent="0.25">
      <c r="A24" s="17">
        <v>1173</v>
      </c>
      <c r="B24" s="3"/>
      <c r="C24" s="3" t="s">
        <v>24</v>
      </c>
      <c r="D24" s="29">
        <f>'[1]receipts-payments analysis'!AB106</f>
        <v>710</v>
      </c>
      <c r="E24" s="17">
        <v>750</v>
      </c>
      <c r="F24" s="17">
        <f t="shared" si="1"/>
        <v>40</v>
      </c>
      <c r="G24" s="3"/>
      <c r="I24" s="20"/>
      <c r="J24" s="30"/>
      <c r="K24" s="27"/>
      <c r="L24" s="32"/>
      <c r="M24" s="20"/>
      <c r="N24" s="20"/>
    </row>
    <row r="25" spans="1:14" ht="15.75" thickBot="1" x14ac:dyDescent="0.3">
      <c r="A25" s="34">
        <f>SUM(A13:A24)</f>
        <v>10862.85</v>
      </c>
      <c r="B25" s="3"/>
      <c r="C25" s="35" t="s">
        <v>25</v>
      </c>
      <c r="D25" s="34">
        <f>SUM(D13:D24)</f>
        <v>8397.7599999999984</v>
      </c>
      <c r="E25" s="34">
        <f>SUM(E13:E24)</f>
        <v>10934</v>
      </c>
      <c r="F25" s="34">
        <f>SUM(F13:F24)</f>
        <v>2536.2399999999998</v>
      </c>
      <c r="G25" s="3"/>
      <c r="I25" s="20"/>
      <c r="J25" s="30"/>
      <c r="K25" s="21"/>
      <c r="L25" s="31"/>
      <c r="M25" s="20"/>
      <c r="N25" s="20"/>
    </row>
    <row r="26" spans="1:14" ht="15.75" thickTop="1" x14ac:dyDescent="0.25">
      <c r="A26" s="17"/>
      <c r="B26" s="36" t="s">
        <v>26</v>
      </c>
      <c r="C26" s="3" t="s">
        <v>27</v>
      </c>
      <c r="D26" s="17"/>
      <c r="E26" s="17">
        <v>0</v>
      </c>
      <c r="F26" s="17">
        <f t="shared" ref="F26:F29" si="2">E26-D26</f>
        <v>0</v>
      </c>
      <c r="G26" s="3"/>
      <c r="I26" s="20"/>
      <c r="J26" s="30"/>
      <c r="K26" s="27"/>
      <c r="L26" s="32"/>
      <c r="M26" s="20"/>
      <c r="N26" s="20"/>
    </row>
    <row r="27" spans="1:14" x14ac:dyDescent="0.2">
      <c r="A27" s="17"/>
      <c r="B27" s="3"/>
      <c r="C27" s="3" t="s">
        <v>28</v>
      </c>
      <c r="D27" s="17">
        <v>0</v>
      </c>
      <c r="E27" s="17"/>
      <c r="F27" s="17">
        <f t="shared" si="2"/>
        <v>0</v>
      </c>
      <c r="G27" s="3"/>
      <c r="I27" s="20"/>
      <c r="J27" s="30"/>
      <c r="K27" s="27"/>
      <c r="L27" s="32"/>
      <c r="M27" s="20"/>
      <c r="N27" s="20"/>
    </row>
    <row r="28" spans="1:14" x14ac:dyDescent="0.2">
      <c r="A28" s="17"/>
      <c r="B28" s="3"/>
      <c r="C28" s="3" t="s">
        <v>29</v>
      </c>
      <c r="D28" s="17">
        <v>0</v>
      </c>
      <c r="E28" s="17">
        <v>700</v>
      </c>
      <c r="F28" s="17">
        <f t="shared" si="2"/>
        <v>700</v>
      </c>
      <c r="G28" s="3"/>
      <c r="I28" s="20"/>
      <c r="J28" s="30"/>
      <c r="K28" s="27"/>
      <c r="L28" s="32"/>
      <c r="M28" s="20"/>
      <c r="N28" s="20"/>
    </row>
    <row r="29" spans="1:14" ht="15.75" thickBot="1" x14ac:dyDescent="0.3">
      <c r="A29" s="34">
        <f>SUM(A26:A28)</f>
        <v>0</v>
      </c>
      <c r="B29" s="9" t="s">
        <v>26</v>
      </c>
      <c r="C29" s="35" t="s">
        <v>25</v>
      </c>
      <c r="D29" s="34">
        <f>SUM(D26:D28)</f>
        <v>0</v>
      </c>
      <c r="E29" s="34">
        <f>SUM(E26:E28)</f>
        <v>700</v>
      </c>
      <c r="F29" s="34">
        <f t="shared" si="2"/>
        <v>700</v>
      </c>
      <c r="G29" s="3"/>
      <c r="I29" s="20"/>
      <c r="J29" s="30"/>
      <c r="K29" s="21"/>
      <c r="L29" s="31"/>
      <c r="M29" s="20"/>
      <c r="N29" s="20"/>
    </row>
    <row r="30" spans="1:14" ht="15.75" thickTop="1" x14ac:dyDescent="0.25">
      <c r="A30" s="32"/>
      <c r="B30" s="3"/>
      <c r="C30" s="21" t="s">
        <v>30</v>
      </c>
      <c r="D30" s="31">
        <f>'[1]receipts-payments analysis'!AC106</f>
        <v>125</v>
      </c>
      <c r="E30" s="32"/>
      <c r="F30" s="32"/>
      <c r="G30" s="3"/>
      <c r="I30" s="20"/>
      <c r="J30" s="20"/>
      <c r="K30" s="21"/>
      <c r="L30" s="31"/>
      <c r="M30" s="20"/>
      <c r="N30" s="20"/>
    </row>
    <row r="31" spans="1:14" ht="15" x14ac:dyDescent="0.25">
      <c r="A31" s="32"/>
      <c r="B31" s="3"/>
      <c r="C31" s="21" t="s">
        <v>31</v>
      </c>
      <c r="D31" s="31">
        <f>'[1]receipts-payments analysis'!J106</f>
        <v>663.45</v>
      </c>
      <c r="E31" s="32"/>
      <c r="F31" s="32"/>
      <c r="G31" s="3"/>
      <c r="I31" s="20"/>
      <c r="J31" s="20"/>
      <c r="K31" s="21"/>
      <c r="L31" s="31"/>
      <c r="M31" s="20"/>
      <c r="N31" s="20"/>
    </row>
    <row r="32" spans="1:14" ht="15" x14ac:dyDescent="0.25">
      <c r="A32" s="37">
        <f>A25+A29+A30</f>
        <v>10862.85</v>
      </c>
      <c r="B32" s="3"/>
      <c r="C32" s="38" t="s">
        <v>32</v>
      </c>
      <c r="D32" s="37">
        <f>D25+D29+D30+D31</f>
        <v>9186.2099999999991</v>
      </c>
      <c r="E32" s="37">
        <f>E25+E29</f>
        <v>11634</v>
      </c>
      <c r="F32" s="37">
        <f>E32-D32</f>
        <v>2447.7900000000009</v>
      </c>
      <c r="G32" s="3"/>
      <c r="I32" s="20"/>
      <c r="J32" s="39"/>
      <c r="K32" s="20"/>
      <c r="L32" s="20"/>
      <c r="M32" s="20"/>
      <c r="N32" s="20"/>
    </row>
    <row r="33" spans="1:14" ht="15" x14ac:dyDescent="0.25">
      <c r="A33" s="40">
        <v>9857.2900000000009</v>
      </c>
      <c r="B33" s="3"/>
      <c r="C33" s="41" t="s">
        <v>33</v>
      </c>
      <c r="D33" s="40">
        <f>D11-D32</f>
        <v>12471.11</v>
      </c>
      <c r="E33" s="40"/>
      <c r="F33" s="40"/>
      <c r="G33" s="3"/>
      <c r="I33" s="20"/>
      <c r="J33" s="39"/>
      <c r="K33" s="20"/>
      <c r="L33" s="20"/>
      <c r="M33" s="20"/>
      <c r="N33" s="20"/>
    </row>
    <row r="34" spans="1:14" ht="15" x14ac:dyDescent="0.25">
      <c r="A34" s="40"/>
      <c r="B34" s="3"/>
      <c r="C34" s="41"/>
      <c r="D34" s="40"/>
      <c r="E34" s="40"/>
      <c r="F34" s="40"/>
      <c r="G34" s="3"/>
      <c r="I34" s="20"/>
      <c r="J34" s="39"/>
      <c r="K34" s="20"/>
      <c r="L34" s="20"/>
      <c r="M34" s="20"/>
      <c r="N34" s="20"/>
    </row>
    <row r="35" spans="1:14" ht="15" x14ac:dyDescent="0.25">
      <c r="A35" s="42"/>
      <c r="B35" s="3"/>
      <c r="C35" s="14" t="s">
        <v>34</v>
      </c>
      <c r="D35" s="13"/>
      <c r="E35" s="13"/>
      <c r="F35" s="3"/>
      <c r="G35" s="3"/>
      <c r="I35" s="20"/>
      <c r="J35" s="43"/>
      <c r="K35" s="20"/>
      <c r="L35" s="20"/>
    </row>
    <row r="36" spans="1:14" ht="15" x14ac:dyDescent="0.25">
      <c r="A36" s="15"/>
      <c r="B36" s="3"/>
      <c r="C36" s="3" t="s">
        <v>35</v>
      </c>
      <c r="D36" s="44">
        <f>'[1]Bank precept account'!E36</f>
        <v>12436.339999999998</v>
      </c>
      <c r="E36" s="13"/>
      <c r="F36" s="9"/>
      <c r="G36" s="56"/>
      <c r="H36" s="20"/>
      <c r="I36" s="20"/>
      <c r="J36" s="39"/>
      <c r="K36" s="20"/>
      <c r="L36" s="20"/>
      <c r="M36" s="57"/>
      <c r="N36" s="20"/>
    </row>
    <row r="37" spans="1:14" ht="15" x14ac:dyDescent="0.25">
      <c r="A37" s="45"/>
      <c r="B37" s="12"/>
      <c r="C37" s="3" t="s">
        <v>36</v>
      </c>
      <c r="D37" s="44">
        <f>'[1]Bank treasurers account'!F59</f>
        <v>34.769999999999641</v>
      </c>
      <c r="E37" s="46"/>
      <c r="F37" s="13"/>
      <c r="G37" s="58"/>
      <c r="H37" s="20"/>
      <c r="I37" s="20"/>
      <c r="J37" s="47"/>
      <c r="K37" s="20"/>
      <c r="L37" s="20"/>
      <c r="M37" s="20"/>
      <c r="N37" s="20"/>
    </row>
    <row r="38" spans="1:14" ht="15" x14ac:dyDescent="0.25">
      <c r="A38" s="48"/>
      <c r="B38" s="13"/>
      <c r="C38" s="19" t="s">
        <v>37</v>
      </c>
      <c r="D38" s="49">
        <f>SUM(D36:D37)</f>
        <v>12471.109999999999</v>
      </c>
      <c r="E38" s="13"/>
      <c r="F38" s="13"/>
      <c r="G38" s="50"/>
      <c r="H38" s="20"/>
      <c r="I38" s="20"/>
      <c r="J38" s="20"/>
      <c r="K38" s="20"/>
      <c r="L38" s="20"/>
      <c r="M38" s="20"/>
      <c r="N38" s="20"/>
    </row>
    <row r="39" spans="1:14" ht="15" x14ac:dyDescent="0.25">
      <c r="A39" s="42"/>
      <c r="B39" s="13"/>
      <c r="C39" s="14" t="s">
        <v>38</v>
      </c>
      <c r="D39" s="44"/>
      <c r="E39" s="3"/>
      <c r="F39" s="3"/>
      <c r="G39" s="50"/>
      <c r="H39" s="20"/>
      <c r="I39" s="20"/>
      <c r="J39" s="20"/>
      <c r="K39" s="20"/>
      <c r="L39" s="20"/>
      <c r="M39" s="20"/>
      <c r="N39" s="20"/>
    </row>
    <row r="40" spans="1:14" ht="15" x14ac:dyDescent="0.25">
      <c r="A40" s="48"/>
      <c r="B40" s="12"/>
      <c r="C40" s="3" t="s">
        <v>39</v>
      </c>
      <c r="D40" s="44"/>
      <c r="E40" s="12"/>
      <c r="F40" s="3"/>
      <c r="G40" s="27"/>
      <c r="H40" s="20"/>
      <c r="I40" s="20"/>
      <c r="J40" s="20"/>
      <c r="K40" s="20"/>
      <c r="L40" s="20"/>
      <c r="M40" s="20"/>
      <c r="N40" s="20"/>
    </row>
    <row r="41" spans="1:14" ht="15" x14ac:dyDescent="0.25">
      <c r="A41" s="48"/>
      <c r="B41" s="12"/>
      <c r="C41" s="3" t="s">
        <v>40</v>
      </c>
      <c r="D41" s="18">
        <v>0</v>
      </c>
      <c r="E41" s="12"/>
      <c r="F41" s="3"/>
      <c r="G41" s="27"/>
      <c r="H41" s="20"/>
      <c r="I41" s="20"/>
      <c r="J41" s="20"/>
      <c r="K41" s="20"/>
      <c r="L41" s="20"/>
      <c r="M41" s="20"/>
      <c r="N41" s="20"/>
    </row>
    <row r="42" spans="1:14" ht="15" x14ac:dyDescent="0.25">
      <c r="A42" s="51"/>
      <c r="B42" s="52"/>
      <c r="C42" s="3" t="s">
        <v>41</v>
      </c>
      <c r="D42" s="29"/>
      <c r="E42" s="3"/>
      <c r="F42" s="3"/>
      <c r="G42" s="27"/>
      <c r="H42" s="20"/>
      <c r="I42" s="20"/>
      <c r="J42" s="20"/>
      <c r="K42" s="20"/>
      <c r="L42" s="20"/>
      <c r="M42" s="20"/>
      <c r="N42" s="20"/>
    </row>
    <row r="43" spans="1:14" ht="15" x14ac:dyDescent="0.25">
      <c r="A43" s="3"/>
      <c r="B43" s="3"/>
      <c r="C43" s="21" t="s">
        <v>42</v>
      </c>
      <c r="D43" s="53">
        <f>D38-SUM(D42:D42)</f>
        <v>12471.109999999999</v>
      </c>
      <c r="E43" s="3"/>
      <c r="F43" s="3"/>
      <c r="G43" s="3"/>
    </row>
    <row r="44" spans="1:14" ht="15" x14ac:dyDescent="0.25">
      <c r="A44" s="3"/>
      <c r="B44" s="54"/>
      <c r="C44" s="3"/>
      <c r="D44" s="55"/>
      <c r="E44" s="3"/>
      <c r="F44" s="3"/>
      <c r="G44" s="3"/>
    </row>
    <row r="45" spans="1:14" x14ac:dyDescent="0.2">
      <c r="A45" s="3"/>
      <c r="B45" s="3"/>
      <c r="C45" s="3"/>
      <c r="D45" s="3"/>
      <c r="E45" s="3"/>
      <c r="F45" s="3"/>
      <c r="G45" s="3"/>
    </row>
    <row r="46" spans="1:14" x14ac:dyDescent="0.2">
      <c r="A46" s="3"/>
      <c r="B46" s="3"/>
      <c r="C46" s="3"/>
      <c r="D46" s="3"/>
      <c r="E46" s="3"/>
      <c r="F46" s="3"/>
      <c r="G46" s="3"/>
    </row>
  </sheetData>
  <pageMargins left="0.25" right="0.25" top="0.75" bottom="0.75" header="0.3" footer="0.3"/>
  <pageSetup paperSize="9" orientation="portrait" r:id="rId1"/>
  <ignoredErrors>
    <ignoredError sqref="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2025-01-28T15:15:42Z</cp:lastPrinted>
  <dcterms:created xsi:type="dcterms:W3CDTF">2025-01-20T17:09:09Z</dcterms:created>
  <dcterms:modified xsi:type="dcterms:W3CDTF">2025-01-28T15:16:00Z</dcterms:modified>
</cp:coreProperties>
</file>